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ol\Desktop\"/>
    </mc:Choice>
  </mc:AlternateContent>
  <bookViews>
    <workbookView xWindow="0" yWindow="0" windowWidth="10230" windowHeight="5670"/>
  </bookViews>
  <sheets>
    <sheet name="Kalkulator" sheetId="15" r:id="rId1"/>
  </sheets>
  <calcPr calcId="162913" calcOnSave="0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W44" i="15"/>
  <c r="X44" i="15" s="1"/>
  <c r="Y44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W42" i="15"/>
  <c r="X42" i="15" s="1"/>
  <c r="Y42" i="15" s="1"/>
  <c r="Y31" i="15" l="1"/>
  <c r="X45" i="15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<sst xmlns="http://schemas.openxmlformats.org/spreadsheetml/2006/main" count="83" uniqueCount="47">
  <si>
    <t>I</t>
  </si>
  <si>
    <t>II</t>
  </si>
  <si>
    <t>III</t>
  </si>
  <si>
    <t>IV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</si>
  <si>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</si>
  <si>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</si>
  <si>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</si>
  <si>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</si>
  <si>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</si>
  <si>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</si>
  <si>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</si>
  <si>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</si>
  <si>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>Ekwiwalent za wyszkolenie</t>
  </si>
  <si>
    <t>Kat. klubu pozysującego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</si>
  <si>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</si>
  <si>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</si>
  <si>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</si>
  <si>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</si>
  <si>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</si>
  <si>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</si>
  <si>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</si>
  <si>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</si>
  <si>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</si>
  <si>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</si>
  <si>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</si>
  <si>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</si>
  <si>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</si>
  <si>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</si>
  <si>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</si>
  <si>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</si>
  <si>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</si>
  <si>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</si>
  <si>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</si>
  <si>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</si>
  <si>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</si>
  <si>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</si>
  <si>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</si>
  <si>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</si>
  <si>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</si>
  <si>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</si>
  <si>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</si>
  <si>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</si>
  <si>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Ekstraklasa</t>
  </si>
  <si>
    <t>I liga, II liga</t>
  </si>
  <si>
    <t xml:space="preserve"> IV liga, klasa okręgowa, , I liga kobiet, Ekstraklasa futsalu, I liga futsalu</t>
  </si>
  <si>
    <t>III Liga, Ekstraliga kobiet, kluby juniorskie (chłopcy)</t>
  </si>
  <si>
    <t>Klasa A, B, C, pozostałe klasy rozgrywkowe kobiet i futsalu, kluby juniorskie (dziewczęta)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</si>
</sst>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77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165" fontId="15" fillId="0" borderId="0" xfId="0" applyNumberFormat="1" applyFont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 wrapText="1"/>
    </xf>
    <xf numFmtId="4" fontId="5" fillId="9" borderId="11" xfId="4" applyNumberFormat="1" applyBorder="1" applyAlignment="1" applyProtection="1">
      <alignment horizontal="center" vertical="center" wrapText="1"/>
    </xf>
    <xf numFmtId="4" fontId="9" fillId="2" borderId="11" xfId="1" applyNumberFormat="1" applyFont="1" applyBorder="1" applyAlignment="1" applyProtection="1">
      <alignment horizontal="center" vertical="center" wrapText="1"/>
    </xf>
  </cellXfs>
  <cellStyles count="5">
    <cellStyle name="Good" xfId="1" builtinId="26"/>
    <cellStyle name="Input" xfId="3" builtinId="20"/>
    <cellStyle name="Normal" xfId="0" builtinId="0"/>
    <cellStyle name="Output" xfId="4" builtinId="21"/>
    <cellStyle name="Total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zoomScale="80" zoomScaleNormal="80" workbookViewId="0">
      <pane ySplit="1" topLeftCell="A2" activePane="bottomLeft" state="frozen"/>
      <selection activeCell="J18" sqref="J18"/>
      <selection pane="bottomLeft" activeCell="I17" sqref="I17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40.85546875" style="4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5.28515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70" t="s">
        <v>37</v>
      </c>
      <c r="C3" s="71"/>
      <c r="D3" s="71"/>
      <c r="E3" s="71"/>
      <c r="F3" s="35"/>
      <c r="G3" s="44"/>
      <c r="H3" s="69" t="s">
        <v>38</v>
      </c>
      <c r="I3" s="69"/>
      <c r="K3" s="45"/>
      <c r="L3" s="69" t="s">
        <v>12</v>
      </c>
      <c r="M3" s="69"/>
      <c r="Q3" s="5"/>
      <c r="R3" s="5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Q4" s="5"/>
      <c r="R4" s="5"/>
      <c r="S4" s="5"/>
    </row>
    <row r="5" spans="1:19" x14ac:dyDescent="0.25">
      <c r="A5" s="33"/>
      <c r="B5" s="33"/>
      <c r="C5" s="48" t="s">
        <v>4</v>
      </c>
      <c r="D5" s="48" t="s">
        <v>5</v>
      </c>
      <c r="E5" s="48" t="s">
        <v>7</v>
      </c>
      <c r="F5" s="35"/>
      <c r="G5" s="44"/>
      <c r="H5" s="39" t="s">
        <v>16</v>
      </c>
      <c r="I5" s="41">
        <v>2002</v>
      </c>
      <c r="K5" s="45"/>
      <c r="L5" s="72" t="s">
        <v>30</v>
      </c>
      <c r="M5" s="65">
        <f>Y45</f>
        <v>9245.89</v>
      </c>
      <c r="Q5" s="5"/>
      <c r="R5" s="5"/>
      <c r="S5" s="5"/>
    </row>
    <row r="6" spans="1:19" x14ac:dyDescent="0.25">
      <c r="A6" s="33"/>
      <c r="B6" s="33"/>
      <c r="C6" s="37" t="s">
        <v>0</v>
      </c>
      <c r="D6" s="37" t="s">
        <v>42</v>
      </c>
      <c r="E6" s="48">
        <v>6</v>
      </c>
      <c r="F6" s="35"/>
      <c r="G6" s="44"/>
      <c r="H6" s="40" t="s">
        <v>31</v>
      </c>
      <c r="I6" s="42">
        <v>41348</v>
      </c>
      <c r="K6" s="45"/>
      <c r="L6" s="72"/>
      <c r="M6" s="65"/>
      <c r="Q6" s="5"/>
      <c r="R6" s="5"/>
      <c r="S6" s="5"/>
    </row>
    <row r="7" spans="1:19" x14ac:dyDescent="0.25">
      <c r="A7" s="33"/>
      <c r="B7" s="33"/>
      <c r="C7" s="38" t="s">
        <v>1</v>
      </c>
      <c r="D7" s="38" t="s">
        <v>43</v>
      </c>
      <c r="E7" s="48">
        <v>3</v>
      </c>
      <c r="F7" s="35"/>
      <c r="G7" s="44"/>
      <c r="H7" s="39" t="s">
        <v>32</v>
      </c>
      <c r="I7" s="42">
        <v>45291</v>
      </c>
      <c r="K7" s="45"/>
      <c r="L7" s="65" t="s">
        <v>29</v>
      </c>
      <c r="M7" s="65">
        <f>IF(AND(AA42,AA43,AA44),E20,IF(AND(AA42,AA43),E19,IF(AA42,E18,0)))</f>
        <v>0.25</v>
      </c>
      <c r="Q7" s="5"/>
      <c r="R7" s="5"/>
      <c r="S7" s="5"/>
    </row>
    <row r="8" spans="1:19" ht="34.5" customHeight="1" x14ac:dyDescent="0.25">
      <c r="A8" s="33"/>
      <c r="B8" s="33"/>
      <c r="C8" s="38" t="s">
        <v>2</v>
      </c>
      <c r="D8" s="74" t="s">
        <v>45</v>
      </c>
      <c r="E8" s="48">
        <v>1</v>
      </c>
      <c r="F8" s="35"/>
      <c r="G8" s="44"/>
      <c r="H8" s="39" t="s">
        <v>33</v>
      </c>
      <c r="I8" s="42">
        <v>45474</v>
      </c>
      <c r="K8" s="45"/>
      <c r="L8" s="65"/>
      <c r="M8" s="65"/>
      <c r="Q8" s="5"/>
      <c r="R8" s="5"/>
      <c r="S8" s="5"/>
    </row>
    <row r="9" spans="1:19" ht="32.25" customHeight="1" x14ac:dyDescent="0.25">
      <c r="A9" s="33"/>
      <c r="B9" s="33"/>
      <c r="C9" s="38" t="s">
        <v>3</v>
      </c>
      <c r="D9" s="74" t="s">
        <v>44</v>
      </c>
      <c r="E9" s="48">
        <v>0.5</v>
      </c>
      <c r="F9" s="35"/>
      <c r="G9" s="44"/>
      <c r="H9" s="39" t="s">
        <v>13</v>
      </c>
      <c r="I9" s="43" t="s">
        <v>3</v>
      </c>
      <c r="J9" s="7"/>
      <c r="K9" s="47"/>
      <c r="L9" s="75" t="s">
        <v>41</v>
      </c>
      <c r="M9" s="76">
        <f>M5*(1-M7)</f>
        <v>6934.4174999999996</v>
      </c>
      <c r="Q9" s="5"/>
      <c r="R9" s="5"/>
      <c r="S9" s="5"/>
    </row>
    <row r="10" spans="1:19" ht="45.75" customHeight="1" x14ac:dyDescent="0.25">
      <c r="A10" s="33"/>
      <c r="B10" s="33"/>
      <c r="C10" s="38" t="s">
        <v>6</v>
      </c>
      <c r="D10" s="74" t="s">
        <v>46</v>
      </c>
      <c r="E10" s="48">
        <v>0</v>
      </c>
      <c r="F10" s="35"/>
      <c r="G10" s="44"/>
      <c r="K10" s="45"/>
      <c r="Q10" s="5"/>
      <c r="R10" s="5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Q11" s="5"/>
      <c r="R11" s="5"/>
      <c r="S11" s="5"/>
    </row>
    <row r="12" spans="1:19" x14ac:dyDescent="0.25">
      <c r="A12" s="33"/>
      <c r="B12" s="48" t="s">
        <v>4</v>
      </c>
      <c r="C12" s="48" t="s">
        <v>9</v>
      </c>
      <c r="D12" s="48" t="s">
        <v>10</v>
      </c>
      <c r="E12" s="49" t="s">
        <v>36</v>
      </c>
      <c r="F12" s="35"/>
      <c r="G12" s="44"/>
      <c r="K12" s="45"/>
      <c r="Q12" s="5"/>
      <c r="R12" s="5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48">
        <v>500</v>
      </c>
      <c r="F13" s="35"/>
      <c r="G13" s="44"/>
      <c r="K13" s="45"/>
      <c r="Q13" s="5"/>
      <c r="R13" s="5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48">
        <v>2000</v>
      </c>
      <c r="F14" s="35"/>
      <c r="G14" s="44"/>
      <c r="K14" s="45"/>
      <c r="Q14" s="5"/>
      <c r="R14" s="5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48">
        <v>3000</v>
      </c>
      <c r="F15" s="35"/>
      <c r="G15" s="44"/>
      <c r="K15" s="45"/>
      <c r="Q15" s="5"/>
      <c r="R15" s="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Q16" s="5"/>
      <c r="R16" s="5"/>
      <c r="S16" s="5"/>
    </row>
    <row r="17" spans="1:27" x14ac:dyDescent="0.25">
      <c r="A17" s="33"/>
      <c r="B17" s="48" t="s">
        <v>4</v>
      </c>
      <c r="C17" s="48" t="s">
        <v>9</v>
      </c>
      <c r="D17" s="48" t="s">
        <v>10</v>
      </c>
      <c r="E17" s="49" t="s">
        <v>8</v>
      </c>
      <c r="F17" s="35"/>
      <c r="G17" s="44"/>
      <c r="K17" s="45"/>
      <c r="Q17" s="5"/>
      <c r="R17" s="5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48">
        <v>0.25</v>
      </c>
      <c r="F18" s="35"/>
      <c r="G18" s="44"/>
      <c r="K18" s="45"/>
      <c r="Q18" s="5"/>
      <c r="R18" s="5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48">
        <v>0.5</v>
      </c>
      <c r="F19" s="35"/>
      <c r="G19" s="44"/>
      <c r="K19" s="45"/>
      <c r="Q19" s="5"/>
      <c r="R19" s="5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48">
        <v>1</v>
      </c>
      <c r="F20" s="35"/>
      <c r="G20" s="44"/>
      <c r="J20" s="5" t="s">
        <v>14</v>
      </c>
      <c r="K20" s="45"/>
      <c r="Q20" s="5"/>
      <c r="R20" s="5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Q21" s="5"/>
      <c r="R21" s="5"/>
      <c r="S21" s="5"/>
    </row>
    <row r="22" spans="1:27" x14ac:dyDescent="0.25">
      <c r="F22" s="51"/>
      <c r="G22" s="61" t="s">
        <v>35</v>
      </c>
      <c r="H22" s="61"/>
      <c r="I22" s="61"/>
      <c r="J22" s="61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62" t="s">
        <v>39</v>
      </c>
      <c r="C28" s="62"/>
      <c r="D28" s="62"/>
      <c r="E28" s="62"/>
      <c r="F28" s="62"/>
      <c r="G28" s="62"/>
      <c r="H28" s="62"/>
      <c r="N28" s="66" t="s">
        <v>40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7" ht="15.75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72.599999999999994" customHeight="1" x14ac:dyDescent="0.25">
      <c r="B30" s="64" t="s">
        <v>31</v>
      </c>
      <c r="C30" s="64"/>
      <c r="D30" s="63" t="s">
        <v>28</v>
      </c>
      <c r="E30" s="63"/>
      <c r="F30" s="63"/>
      <c r="G30" s="63"/>
      <c r="H30" s="63"/>
      <c r="N30" s="59" t="s">
        <v>15</v>
      </c>
      <c r="O30" s="52" t="s">
        <v>23</v>
      </c>
      <c r="P30" s="60" t="s">
        <v>21</v>
      </c>
      <c r="Q30" s="60" t="s">
        <v>18</v>
      </c>
      <c r="R30" s="67" t="s">
        <v>19</v>
      </c>
      <c r="S30" s="67"/>
      <c r="T30" s="67"/>
      <c r="U30" s="67"/>
      <c r="V30" s="60" t="s">
        <v>22</v>
      </c>
      <c r="W30" s="60" t="s">
        <v>24</v>
      </c>
      <c r="X30" s="60" t="s">
        <v>25</v>
      </c>
      <c r="Y30" s="59" t="s">
        <v>26</v>
      </c>
      <c r="Z30" s="58" t="s">
        <v>20</v>
      </c>
      <c r="AA30" s="10"/>
    </row>
    <row r="31" spans="1:27" x14ac:dyDescent="0.25">
      <c r="B31" s="64"/>
      <c r="C31" s="64"/>
      <c r="D31" s="63"/>
      <c r="E31" s="63"/>
      <c r="F31" s="63"/>
      <c r="G31" s="63"/>
      <c r="H31" s="63"/>
      <c r="N31" s="11" t="s">
        <v>0</v>
      </c>
      <c r="O31" s="12">
        <v>12</v>
      </c>
      <c r="P31" s="13">
        <f t="shared" ref="P31:P40" si="0">DATE(($I$5)+O31,MONTH(1),DAY(1))</f>
        <v>41640</v>
      </c>
      <c r="Q31" s="14">
        <f t="shared" ref="Q31:Q39" si="1">IFERROR(DATEDIF(P31,P32,"D"),0)</f>
        <v>365</v>
      </c>
      <c r="R31" s="12">
        <f t="shared" ref="R31:R39" si="2">IFERROR(DATEDIF($I$6,P32,"D"),0)</f>
        <v>657</v>
      </c>
      <c r="S31" s="12">
        <f t="shared" ref="S31:S40" si="3">IFERROR(DATEDIF($I$6,P31,"D"),0)</f>
        <v>292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 t="shared" ref="Y31:Y40" si="8">X31*VLOOKUP($I$9,$C$6:$E$10,3,FALSE)</f>
        <v>250</v>
      </c>
      <c r="Z31" s="12" t="s">
        <v>11</v>
      </c>
      <c r="AA31" s="12"/>
    </row>
    <row r="32" spans="1:27" x14ac:dyDescent="0.25">
      <c r="B32" s="64"/>
      <c r="C32" s="64"/>
      <c r="D32" s="63"/>
      <c r="E32" s="63"/>
      <c r="F32" s="63"/>
      <c r="G32" s="63"/>
      <c r="H32" s="63"/>
      <c r="N32" s="11" t="s">
        <v>0</v>
      </c>
      <c r="O32" s="12">
        <v>13</v>
      </c>
      <c r="P32" s="13">
        <f t="shared" si="0"/>
        <v>42005</v>
      </c>
      <c r="Q32" s="14">
        <f t="shared" si="1"/>
        <v>365</v>
      </c>
      <c r="R32" s="12">
        <f t="shared" si="2"/>
        <v>1022</v>
      </c>
      <c r="S32" s="12">
        <f t="shared" si="3"/>
        <v>657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si="8"/>
        <v>250</v>
      </c>
      <c r="Z32" s="12" t="s">
        <v>11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42370</v>
      </c>
      <c r="Q33" s="14">
        <f t="shared" si="1"/>
        <v>366</v>
      </c>
      <c r="R33" s="12">
        <f t="shared" si="2"/>
        <v>1388</v>
      </c>
      <c r="S33" s="12">
        <f t="shared" si="3"/>
        <v>1022</v>
      </c>
      <c r="T33" s="12">
        <f t="shared" si="4"/>
        <v>366</v>
      </c>
      <c r="U33" s="12">
        <f t="shared" si="5"/>
        <v>0</v>
      </c>
      <c r="V33" s="12">
        <f t="shared" si="6"/>
        <v>366</v>
      </c>
      <c r="W33" s="15">
        <f t="shared" si="7"/>
        <v>1</v>
      </c>
      <c r="X33" s="14">
        <f>W33*$E$13</f>
        <v>500</v>
      </c>
      <c r="Y33" s="14">
        <f t="shared" si="8"/>
        <v>250</v>
      </c>
      <c r="Z33" s="12" t="s">
        <v>11</v>
      </c>
      <c r="AA33" s="12"/>
    </row>
    <row r="34" spans="2:27" ht="15" customHeight="1" x14ac:dyDescent="0.25">
      <c r="B34" s="64" t="s">
        <v>32</v>
      </c>
      <c r="C34" s="64"/>
      <c r="D34" s="63" t="s">
        <v>27</v>
      </c>
      <c r="E34" s="63"/>
      <c r="F34" s="63"/>
      <c r="G34" s="63"/>
      <c r="H34" s="63"/>
      <c r="N34" s="16" t="s">
        <v>1</v>
      </c>
      <c r="O34" s="17">
        <v>15</v>
      </c>
      <c r="P34" s="18">
        <f t="shared" si="0"/>
        <v>42736</v>
      </c>
      <c r="Q34" s="19">
        <f t="shared" si="1"/>
        <v>365</v>
      </c>
      <c r="R34" s="17">
        <f t="shared" si="2"/>
        <v>1753</v>
      </c>
      <c r="S34" s="17">
        <f t="shared" si="3"/>
        <v>1388</v>
      </c>
      <c r="T34" s="17">
        <f t="shared" si="4"/>
        <v>365</v>
      </c>
      <c r="U34" s="17">
        <f t="shared" si="5"/>
        <v>0</v>
      </c>
      <c r="V34" s="17">
        <f t="shared" si="6"/>
        <v>365</v>
      </c>
      <c r="W34" s="20">
        <f t="shared" si="7"/>
        <v>1</v>
      </c>
      <c r="X34" s="19">
        <f>W34*$E$14</f>
        <v>2000</v>
      </c>
      <c r="Y34" s="19">
        <f t="shared" si="8"/>
        <v>1000</v>
      </c>
      <c r="Z34" s="17" t="s">
        <v>11</v>
      </c>
      <c r="AA34" s="17"/>
    </row>
    <row r="35" spans="2:27" x14ac:dyDescent="0.25">
      <c r="B35" s="64"/>
      <c r="C35" s="64"/>
      <c r="D35" s="63"/>
      <c r="E35" s="63"/>
      <c r="F35" s="63"/>
      <c r="G35" s="63"/>
      <c r="H35" s="63"/>
      <c r="N35" s="16" t="s">
        <v>1</v>
      </c>
      <c r="O35" s="17">
        <v>16</v>
      </c>
      <c r="P35" s="18">
        <f t="shared" si="0"/>
        <v>43101</v>
      </c>
      <c r="Q35" s="19">
        <f t="shared" si="1"/>
        <v>365</v>
      </c>
      <c r="R35" s="17">
        <f t="shared" si="2"/>
        <v>2118</v>
      </c>
      <c r="S35" s="17">
        <f t="shared" si="3"/>
        <v>1753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1000</v>
      </c>
      <c r="Z35" s="17" t="s">
        <v>11</v>
      </c>
      <c r="AA35" s="17"/>
    </row>
    <row r="36" spans="2:27" x14ac:dyDescent="0.25">
      <c r="B36" s="64"/>
      <c r="C36" s="64"/>
      <c r="D36" s="63"/>
      <c r="E36" s="63"/>
      <c r="F36" s="63"/>
      <c r="G36" s="63"/>
      <c r="H36" s="63"/>
      <c r="N36" s="16" t="s">
        <v>1</v>
      </c>
      <c r="O36" s="17">
        <v>17</v>
      </c>
      <c r="P36" s="18">
        <f t="shared" si="0"/>
        <v>43466</v>
      </c>
      <c r="Q36" s="19">
        <f t="shared" si="1"/>
        <v>365</v>
      </c>
      <c r="R36" s="17">
        <f t="shared" si="2"/>
        <v>2483</v>
      </c>
      <c r="S36" s="17">
        <f t="shared" si="3"/>
        <v>2118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1000</v>
      </c>
      <c r="Z36" s="17" t="s">
        <v>11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43831</v>
      </c>
      <c r="Q37" s="19">
        <f t="shared" si="1"/>
        <v>366</v>
      </c>
      <c r="R37" s="17">
        <f t="shared" si="2"/>
        <v>2849</v>
      </c>
      <c r="S37" s="17">
        <f t="shared" si="3"/>
        <v>2483</v>
      </c>
      <c r="T37" s="17">
        <f t="shared" si="4"/>
        <v>366</v>
      </c>
      <c r="U37" s="17">
        <f t="shared" si="5"/>
        <v>0</v>
      </c>
      <c r="V37" s="17">
        <f t="shared" si="6"/>
        <v>366</v>
      </c>
      <c r="W37" s="20">
        <f t="shared" si="7"/>
        <v>1</v>
      </c>
      <c r="X37" s="19">
        <f>W37*$E$14</f>
        <v>2000</v>
      </c>
      <c r="Y37" s="19">
        <f t="shared" si="8"/>
        <v>1000</v>
      </c>
      <c r="Z37" s="17" t="s">
        <v>11</v>
      </c>
      <c r="AA37" s="17"/>
    </row>
    <row r="38" spans="2:27" ht="15" customHeight="1" x14ac:dyDescent="0.25">
      <c r="B38" s="64" t="s">
        <v>33</v>
      </c>
      <c r="C38" s="64"/>
      <c r="D38" s="63" t="s">
        <v>34</v>
      </c>
      <c r="E38" s="63"/>
      <c r="F38" s="63"/>
      <c r="G38" s="63"/>
      <c r="H38" s="63"/>
      <c r="N38" s="21" t="s">
        <v>2</v>
      </c>
      <c r="O38" s="22">
        <v>19</v>
      </c>
      <c r="P38" s="23">
        <f t="shared" si="0"/>
        <v>44197</v>
      </c>
      <c r="Q38" s="24">
        <f t="shared" si="1"/>
        <v>365</v>
      </c>
      <c r="R38" s="22">
        <f t="shared" si="2"/>
        <v>3214</v>
      </c>
      <c r="S38" s="22">
        <f t="shared" si="3"/>
        <v>2849</v>
      </c>
      <c r="T38" s="22">
        <f t="shared" si="4"/>
        <v>365</v>
      </c>
      <c r="U38" s="22">
        <f t="shared" si="5"/>
        <v>0</v>
      </c>
      <c r="V38" s="22">
        <f t="shared" si="6"/>
        <v>365</v>
      </c>
      <c r="W38" s="25">
        <f t="shared" si="7"/>
        <v>1</v>
      </c>
      <c r="X38" s="24">
        <f>W38*$E$15</f>
        <v>3000</v>
      </c>
      <c r="Y38" s="24">
        <f t="shared" si="8"/>
        <v>1500</v>
      </c>
      <c r="Z38" s="22" t="s">
        <v>11</v>
      </c>
      <c r="AA38" s="22"/>
    </row>
    <row r="39" spans="2:27" x14ac:dyDescent="0.25">
      <c r="B39" s="64"/>
      <c r="C39" s="64"/>
      <c r="D39" s="63"/>
      <c r="E39" s="63"/>
      <c r="F39" s="63"/>
      <c r="G39" s="63"/>
      <c r="H39" s="63"/>
      <c r="N39" s="21" t="s">
        <v>2</v>
      </c>
      <c r="O39" s="22">
        <v>20</v>
      </c>
      <c r="P39" s="23">
        <f t="shared" si="0"/>
        <v>44562</v>
      </c>
      <c r="Q39" s="24">
        <f t="shared" si="1"/>
        <v>365</v>
      </c>
      <c r="R39" s="22">
        <f t="shared" si="2"/>
        <v>3579</v>
      </c>
      <c r="S39" s="22">
        <f t="shared" si="3"/>
        <v>3214</v>
      </c>
      <c r="T39" s="22">
        <f t="shared" si="4"/>
        <v>365</v>
      </c>
      <c r="U39" s="22">
        <f t="shared" si="5"/>
        <v>0</v>
      </c>
      <c r="V39" s="22">
        <f t="shared" si="6"/>
        <v>365</v>
      </c>
      <c r="W39" s="25">
        <f t="shared" si="7"/>
        <v>1</v>
      </c>
      <c r="X39" s="24">
        <f>W39*$E$15</f>
        <v>3000</v>
      </c>
      <c r="Y39" s="24">
        <f t="shared" si="8"/>
        <v>1500</v>
      </c>
      <c r="Z39" s="22" t="s">
        <v>11</v>
      </c>
      <c r="AA39" s="22"/>
    </row>
    <row r="40" spans="2:27" x14ac:dyDescent="0.25">
      <c r="B40" s="64"/>
      <c r="C40" s="64"/>
      <c r="D40" s="63"/>
      <c r="E40" s="63"/>
      <c r="F40" s="63"/>
      <c r="G40" s="63"/>
      <c r="H40" s="63"/>
      <c r="N40" s="21" t="s">
        <v>2</v>
      </c>
      <c r="O40" s="22">
        <v>21</v>
      </c>
      <c r="P40" s="23">
        <f t="shared" si="0"/>
        <v>44927</v>
      </c>
      <c r="Q40" s="24">
        <f>IFERROR(DATEDIF(P40,P42,"D"),0)</f>
        <v>365</v>
      </c>
      <c r="R40" s="22">
        <f>IFERROR(DATEDIF($I$6,P42,"D"),0)</f>
        <v>3944</v>
      </c>
      <c r="S40" s="22">
        <f t="shared" si="3"/>
        <v>3579</v>
      </c>
      <c r="T40" s="22">
        <f t="shared" si="4"/>
        <v>365</v>
      </c>
      <c r="U40" s="22">
        <f t="shared" si="5"/>
        <v>0</v>
      </c>
      <c r="V40" s="22">
        <f t="shared" si="6"/>
        <v>364</v>
      </c>
      <c r="W40" s="25">
        <f t="shared" si="7"/>
        <v>0.99726027397260275</v>
      </c>
      <c r="X40" s="24">
        <f>W40*$E$15</f>
        <v>2991.7808219178082</v>
      </c>
      <c r="Y40" s="24">
        <f t="shared" si="8"/>
        <v>1495.8904109589041</v>
      </c>
      <c r="Z40" s="22" t="s">
        <v>11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1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17</v>
      </c>
      <c r="O42" s="26">
        <v>22</v>
      </c>
      <c r="P42" s="27">
        <f>DATE(($I$5)+O42,MONTH(1),DAY(1))</f>
        <v>45292</v>
      </c>
      <c r="Q42" s="28">
        <f>IFERROR(DATEDIF(P42,P43,"D"),0)</f>
        <v>366</v>
      </c>
      <c r="R42" s="26">
        <f>IFERROR(DATEDIF($I$6,P43,"D"),0)</f>
        <v>4310</v>
      </c>
      <c r="S42" s="26">
        <f>IFERROR(DATEDIF($I$6,P42,"D"),0)</f>
        <v>3944</v>
      </c>
      <c r="T42" s="26">
        <f>R42-S42</f>
        <v>366</v>
      </c>
      <c r="U42" s="26">
        <f>IFERROR(DATEDIF($I$8,P42,"D"),0)</f>
        <v>0</v>
      </c>
      <c r="V42" s="26">
        <f>IF((T42-U43)&lt;0,0,T42-U43)</f>
        <v>182</v>
      </c>
      <c r="W42" s="28">
        <f>V42/Q42</f>
        <v>0.49726775956284153</v>
      </c>
      <c r="X42" s="28">
        <f>W42*$E$15</f>
        <v>1491.8032786885246</v>
      </c>
      <c r="Y42" s="28">
        <f>X42*VLOOKUP($I$9,$C$6:$E$10,3,FALSE)</f>
        <v>745.90163934426232</v>
      </c>
      <c r="Z42" s="28">
        <f>IFERROR(DATEDIF($I$8,P42,"D"),0)</f>
        <v>0</v>
      </c>
      <c r="AA42" s="26" t="b">
        <f>Z42&lt;=0</f>
        <v>1</v>
      </c>
    </row>
    <row r="43" spans="2:27" hidden="1" x14ac:dyDescent="0.25">
      <c r="N43" s="26" t="s">
        <v>17</v>
      </c>
      <c r="O43" s="26">
        <v>23</v>
      </c>
      <c r="P43" s="27">
        <f>DATE(($I$5)+O43,MONTH(1),DAY(1))</f>
        <v>45658</v>
      </c>
      <c r="Q43" s="28">
        <f>IFERROR(DATEDIF(P43,P44,"D"),0)</f>
        <v>365</v>
      </c>
      <c r="R43" s="26">
        <f>IFERROR(DATEDIF($I$6,P44,"D"),0)</f>
        <v>4675</v>
      </c>
      <c r="S43" s="26">
        <f>IFERROR(DATEDIF($I$6,P43,"D"),0)</f>
        <v>4310</v>
      </c>
      <c r="T43" s="26">
        <f>R43-S43</f>
        <v>365</v>
      </c>
      <c r="U43" s="26">
        <f>IFERROR(DATEDIF($I$8,P43,"D"),0)</f>
        <v>184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184</v>
      </c>
      <c r="AA43" s="26" t="b">
        <f t="shared" ref="AA43:AA44" si="9">Z43&lt;=0</f>
        <v>0</v>
      </c>
    </row>
    <row r="44" spans="2:27" hidden="1" x14ac:dyDescent="0.25">
      <c r="N44" s="26" t="s">
        <v>17</v>
      </c>
      <c r="O44" s="26">
        <v>24</v>
      </c>
      <c r="P44" s="27">
        <f>DATE(($I$5)+O44,MONTH(1),DAY(1))</f>
        <v>46023</v>
      </c>
      <c r="Q44" s="28">
        <f>IFERROR(DATEDIF(P44,P45,"D"),0)</f>
        <v>365</v>
      </c>
      <c r="R44" s="26">
        <f>IFERROR(DATEDIF($I$6,P45,"D"),0)</f>
        <v>5040</v>
      </c>
      <c r="S44" s="26"/>
      <c r="T44" s="26"/>
      <c r="U44" s="26">
        <f>IFERROR(DATEDIF($I$8,P44,"D"),0)</f>
        <v>549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549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46388</v>
      </c>
      <c r="Q45" s="31"/>
      <c r="R45" s="9"/>
      <c r="S45" s="9"/>
      <c r="T45" s="9"/>
      <c r="U45" s="9"/>
      <c r="V45" s="9"/>
      <c r="W45" s="32"/>
      <c r="X45" s="28">
        <f>ROUND(SUM(X31:X40),2)</f>
        <v>18491.78</v>
      </c>
      <c r="Y45" s="28">
        <f>ROUND(SUM(Y31:Y40),2)</f>
        <v>9245.89</v>
      </c>
      <c r="Z45" s="28">
        <f>ROUND(IF(AND(AA42,AA43,AA44),Y45*(1-E20),IF(AND(AA42,AA43),Y45*(1-E19),IF(AA42,Y45*(1-E18),Y45))),2)</f>
        <v>6934.42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73">
        <f>SUM(Y31:Y40)</f>
        <v>9245.8904109589039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mergeCells count="18">
    <mergeCell ref="A1:J1"/>
    <mergeCell ref="H3:I3"/>
    <mergeCell ref="B3:E3"/>
    <mergeCell ref="L3:M3"/>
    <mergeCell ref="L5:L6"/>
    <mergeCell ref="M5:M6"/>
    <mergeCell ref="L7:L8"/>
    <mergeCell ref="M7:M8"/>
    <mergeCell ref="N28:Y28"/>
    <mergeCell ref="R30:U30"/>
    <mergeCell ref="G22:J22"/>
    <mergeCell ref="B28:H28"/>
    <mergeCell ref="D30:H32"/>
    <mergeCell ref="D34:H36"/>
    <mergeCell ref="D38:H40"/>
    <mergeCell ref="B30:C32"/>
    <mergeCell ref="B34:C36"/>
    <mergeCell ref="B38:C40"/>
  </mergeCells>
  <dataValidations count="5">
    <dataValidation type="list" allowBlank="1" showInputMessage="1" showErrorMessage="1" sqref="I9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Aleksander Parol</cp:lastModifiedBy>
  <dcterms:created xsi:type="dcterms:W3CDTF">2017-03-08T12:35:48Z</dcterms:created>
  <dcterms:modified xsi:type="dcterms:W3CDTF">2018-06-12T10:51:08Z</dcterms:modified>
</cp:coreProperties>
</file>